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 Caroca\Documents\"/>
    </mc:Choice>
  </mc:AlternateContent>
  <xr:revisionPtr revIDLastSave="0" documentId="8_{AEF110D7-B559-4094-9048-EE19E4827349}" xr6:coauthVersionLast="47" xr6:coauthVersionMax="47" xr10:uidLastSave="{00000000-0000-0000-0000-000000000000}"/>
  <bookViews>
    <workbookView xWindow="-108" yWindow="-108" windowWidth="23256" windowHeight="12456" activeTab="2" xr2:uid="{A8F89E48-6359-4821-B761-8CFBB37DFD9F}"/>
  </bookViews>
  <sheets>
    <sheet name="Summary" sheetId="5" r:id="rId1"/>
    <sheet name="Offer 1" sheetId="2" r:id="rId2"/>
    <sheet name="Offer 2" sheetId="1" r:id="rId3"/>
    <sheet name="Offer 2 +" sheetId="4" r:id="rId4"/>
  </sheets>
  <definedNames>
    <definedName name="Interest___Fees" localSheetId="1">'Offer 1'!$C$14</definedName>
    <definedName name="Interest___Fees" localSheetId="3">'Offer 2 +'!$C$12</definedName>
    <definedName name="Interest___Fees">'Offer 2'!$C$12</definedName>
    <definedName name="Less_Existing_loan_payoff">'Offer 1'!$C$5</definedName>
    <definedName name="Loan_amt" localSheetId="1">'Offer 1'!$C$4</definedName>
    <definedName name="Loan_amt" localSheetId="3">'Offer 2 +'!$C$4</definedName>
    <definedName name="Loan_amt">'Offer 2'!$C$4</definedName>
    <definedName name="loan_amt2">'Offer 2 +'!$D$4</definedName>
    <definedName name="Net_cash_rec2">'Offer 2 +'!$D$7</definedName>
    <definedName name="Net_Cash_Received" localSheetId="1">'Offer 1'!$C$8</definedName>
    <definedName name="Net_Cash_Received" localSheetId="3">'Offer 2 +'!$C$7</definedName>
    <definedName name="Net_Cash_Received">'Offer 2'!$C$7</definedName>
    <definedName name="Net_Interest___Fees" localSheetId="1">'Offer 1'!$C$19</definedName>
    <definedName name="Net_Interest___Fees" localSheetId="3">'Offer 2 +'!$C$17</definedName>
    <definedName name="Net_Interest___Fees">'Offer 2'!$C$17</definedName>
    <definedName name="Origination_Fees" localSheetId="1">'Offer 1'!$C$18</definedName>
    <definedName name="Origination_Fees" localSheetId="3">'Offer 2 +'!$C$16</definedName>
    <definedName name="Origination_Fees">'Offer 2'!$C$16</definedName>
    <definedName name="Payment" localSheetId="1">'Offer 1'!$C$7</definedName>
    <definedName name="Payment" localSheetId="3">'Offer 2 +'!$C$6</definedName>
    <definedName name="Payment">'Offer 2'!$C$6</definedName>
    <definedName name="Payment2">'Offer 2 +'!$D$6</definedName>
    <definedName name="repayments__simple">'Offer 1'!$C$10</definedName>
    <definedName name="Term" localSheetId="1">'Offer 1'!$C$6</definedName>
    <definedName name="Term" localSheetId="3">'Offer 2 +'!$C$5</definedName>
    <definedName name="Term">'Offer 2'!$C$5</definedName>
    <definedName name="Term2">'Offer 2 +'!$D$5</definedName>
    <definedName name="Total_Repayment" localSheetId="1">'Offer 1'!$C$11</definedName>
    <definedName name="Total_Repayment" localSheetId="3">'Offer 2 +'!$C$9</definedName>
    <definedName name="Total_Repayment">'Offer 2'!$C$9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5" l="1"/>
  <c r="C4" i="5"/>
  <c r="C3" i="5"/>
  <c r="D13" i="4"/>
  <c r="D11" i="4"/>
  <c r="D12" i="4"/>
  <c r="D9" i="4"/>
  <c r="D18" i="4"/>
  <c r="D17" i="4"/>
  <c r="D16" i="4"/>
  <c r="C16" i="4"/>
  <c r="C9" i="4"/>
  <c r="C11" i="4" s="1"/>
  <c r="C19" i="2"/>
  <c r="C18" i="2"/>
  <c r="C14" i="2"/>
  <c r="C15" i="2" s="1"/>
  <c r="C10" i="2"/>
  <c r="C11" i="2" s="1"/>
  <c r="C9" i="1"/>
  <c r="C17" i="1" s="1"/>
  <c r="C16" i="1"/>
  <c r="D18" i="1"/>
  <c r="D10" i="2"/>
  <c r="D9" i="1"/>
  <c r="E13" i="4"/>
  <c r="E12" i="4"/>
  <c r="D16" i="1"/>
  <c r="D19" i="2"/>
  <c r="E11" i="4"/>
  <c r="D18" i="2"/>
  <c r="D17" i="1"/>
  <c r="E18" i="4"/>
  <c r="D13" i="1"/>
  <c r="D14" i="2"/>
  <c r="D12" i="1"/>
  <c r="E9" i="4"/>
  <c r="D11" i="1"/>
  <c r="D13" i="2"/>
  <c r="D11" i="2"/>
  <c r="E17" i="4"/>
  <c r="D15" i="2"/>
  <c r="E16" i="4"/>
  <c r="D20" i="2"/>
  <c r="C12" i="4" l="1"/>
  <c r="C13" i="4" s="1"/>
  <c r="C17" i="4"/>
  <c r="C18" i="4" s="1"/>
  <c r="C20" i="2"/>
  <c r="C13" i="2"/>
  <c r="C12" i="1"/>
  <c r="C13" i="1" s="1"/>
  <c r="C11" i="1"/>
  <c r="C18" i="1"/>
</calcChain>
</file>

<file path=xl/sharedStrings.xml><?xml version="1.0" encoding="utf-8"?>
<sst xmlns="http://schemas.openxmlformats.org/spreadsheetml/2006/main" count="44" uniqueCount="23">
  <si>
    <t>Loan amt</t>
  </si>
  <si>
    <t>Payment</t>
  </si>
  <si>
    <t>Term (wks)</t>
  </si>
  <si>
    <t>Total Repayment</t>
  </si>
  <si>
    <t>Net Cash Received</t>
  </si>
  <si>
    <t>Origination Fees</t>
  </si>
  <si>
    <t>Net Interest + Fees</t>
  </si>
  <si>
    <t>Net Interest</t>
  </si>
  <si>
    <t>Simple Interest</t>
  </si>
  <si>
    <t>Interest + Fees</t>
  </si>
  <si>
    <t>Time-Weighted Interest</t>
  </si>
  <si>
    <t>Offer 1 Evaluation</t>
  </si>
  <si>
    <t>Offer 2 Evaluation</t>
  </si>
  <si>
    <t>Less Existing loan payoff</t>
  </si>
  <si>
    <t>Term (mo)</t>
  </si>
  <si>
    <t>Payment (/wk)</t>
  </si>
  <si>
    <t># repayments (simple)</t>
  </si>
  <si>
    <t>Total Repayment (simple)</t>
  </si>
  <si>
    <t>Offer 2+ Evaluation</t>
  </si>
  <si>
    <t>Offer 2</t>
  </si>
  <si>
    <t>Offer 2+</t>
  </si>
  <si>
    <t>Offer 1</t>
  </si>
  <si>
    <t>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</si>
</sst>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$-409]* #,##0.00_);_([$$-409]* \(#,##0.00\);_([$$-409]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9" fontId="0" fillId="0" borderId="0" xfId="0" applyNumberFormat="1"/>
    <xf numFmtId="0" fontId="2" fillId="0" borderId="0" xfId="0" applyFont="1"/>
    <xf numFmtId="0" fontId="0" fillId="0" borderId="0" xfId="0" applyAlignment="1">
      <alignment horizontal="left" inden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E03F3-52F0-49AC-9D62-A8C8ACE2F015}">
  <dimension ref="B2:C5"/>
  <sheetViews>
    <sheetView zoomScale="145" zoomScaleNormal="145" workbookViewId="0">
      <selection activeCell="G8" sqref="G8"/>
    </sheetView>
  </sheetViews>
  <sheetFormatPr defaultRowHeight="14.4" x14ac:dyDescent="0.3"/>
  <sheetData>
    <row r="2" spans="2:3" x14ac:dyDescent="0.3">
      <c r="C2" t="s">
        <v>22</v>
      </c>
    </row>
    <row r="3" spans="2:3" x14ac:dyDescent="0.3">
      <c r="B3" t="s">
        <v>21</v>
      </c>
      <c r="C3" s="3">
        <f>'Offer 1'!C15</f>
        <v>0.26663546028042928</v>
      </c>
    </row>
    <row r="4" spans="2:3" x14ac:dyDescent="0.3">
      <c r="B4" t="s">
        <v>19</v>
      </c>
      <c r="C4" s="3">
        <f>'Offer 2'!C13</f>
        <v>29.077722806963486</v>
      </c>
    </row>
    <row r="5" spans="2:3" x14ac:dyDescent="0.3">
      <c r="B5" t="s">
        <v>20</v>
      </c>
      <c r="C5" s="3">
        <f>'Offer 2 +'!D13</f>
        <v>2.3612142742453677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7D384-3180-4084-AF69-27D600CDAFDA}">
  <dimension ref="A1:D56"/>
  <sheetViews>
    <sheetView zoomScale="160" zoomScaleNormal="160" workbookViewId="0">
      <selection activeCell="D22" sqref="D22"/>
    </sheetView>
  </sheetViews>
  <sheetFormatPr defaultRowHeight="14.4" outlineLevelRow="1" x14ac:dyDescent="0.3"/>
  <cols>
    <col min="1" max="1" width="1.6640625" customWidth="1"/>
    <col min="2" max="2" width="22.6640625" bestFit="1" customWidth="1"/>
    <col min="3" max="3" width="12.5546875" bestFit="1" customWidth="1"/>
  </cols>
  <sheetData>
    <row r="1" spans="1:4" x14ac:dyDescent="0.3">
      <c r="A1" s="4" t="s">
        <v>11</v>
      </c>
    </row>
    <row r="4" spans="1:4" x14ac:dyDescent="0.3">
      <c r="B4" t="s">
        <v>0</v>
      </c>
      <c r="C4" s="1">
        <v>150000</v>
      </c>
    </row>
    <row r="5" spans="1:4" x14ac:dyDescent="0.3">
      <c r="B5" s="5" t="s">
        <v>13</v>
      </c>
      <c r="C5" s="1">
        <v>86607.63</v>
      </c>
    </row>
    <row r="6" spans="1:4" x14ac:dyDescent="0.3">
      <c r="B6" t="s">
        <v>14</v>
      </c>
      <c r="C6">
        <v>18</v>
      </c>
    </row>
    <row r="7" spans="1:4" x14ac:dyDescent="0.3">
      <c r="B7" t="s">
        <v>15</v>
      </c>
      <c r="C7" s="1">
        <v>2791.67</v>
      </c>
    </row>
    <row r="8" spans="1:4" x14ac:dyDescent="0.3">
      <c r="B8" t="s">
        <v>4</v>
      </c>
      <c r="C8" s="1">
        <v>54392.37</v>
      </c>
    </row>
    <row r="10" spans="1:4" x14ac:dyDescent="0.3">
      <c r="B10" t="s">
        <v>16</v>
      </c>
      <c r="C10">
        <f>18*4</f>
        <v>72</v>
      </c>
      <c r="D10" t="str">
        <f ca="1">_xlfn.FORMULATEXT(C10)</f>
        <v>=18*4</v>
      </c>
    </row>
    <row r="11" spans="1:4" x14ac:dyDescent="0.3">
      <c r="B11" t="s">
        <v>17</v>
      </c>
      <c r="C11" s="2">
        <f>repayments__simple*Payment</f>
        <v>201000.24</v>
      </c>
      <c r="D11" t="str">
        <f ca="1">_xlfn.FORMULATEXT(C11)</f>
        <v>=repayments__simple*Payment</v>
      </c>
    </row>
    <row r="13" spans="1:4" x14ac:dyDescent="0.3">
      <c r="B13" t="s">
        <v>8</v>
      </c>
      <c r="C13" s="3">
        <f>Total_Repayment/Loan_amt-1</f>
        <v>0.3400015999999999</v>
      </c>
      <c r="D13" t="str">
        <f ca="1">_xlfn.FORMULATEXT(C13)</f>
        <v>=Total_Repayment/Loan_amt-1</v>
      </c>
    </row>
    <row r="14" spans="1:4" x14ac:dyDescent="0.3">
      <c r="B14" t="s">
        <v>9</v>
      </c>
      <c r="C14" s="3">
        <f>Total_Repayment/(Net_Cash_Received+Less_Existing_loan_payoff)-1</f>
        <v>0.42553361702127646</v>
      </c>
      <c r="D14" t="str">
        <f ca="1">_xlfn.FORMULATEXT(C14)</f>
        <v>=Total_Repayment/(Net_Cash_Received+Less_Existing_loan_payoff)-1</v>
      </c>
    </row>
    <row r="15" spans="1:4" x14ac:dyDescent="0.3">
      <c r="B15" t="s">
        <v>10</v>
      </c>
      <c r="C15" s="3">
        <f>(1+Interest___Fees)^(12/Term)-1</f>
        <v>0.26663546028042928</v>
      </c>
      <c r="D15" t="str">
        <f ca="1">_xlfn.FORMULATEXT(C15)</f>
        <v>=(1+Interest___Fees)^(12/Term)-1</v>
      </c>
    </row>
    <row r="18" spans="2:4" hidden="1" outlineLevel="1" x14ac:dyDescent="0.3">
      <c r="B18" t="s">
        <v>5</v>
      </c>
      <c r="C18" s="2">
        <f>Loan_amt - Net_Cash_Received-Less_Existing_loan_payoff</f>
        <v>9000</v>
      </c>
      <c r="D18" t="str">
        <f ca="1">_xlfn.FORMULATEXT(C18)</f>
        <v>=Loan_amt - Net_Cash_Received-Less_Existing_loan_payoff</v>
      </c>
    </row>
    <row r="19" spans="2:4" hidden="1" outlineLevel="1" x14ac:dyDescent="0.3">
      <c r="B19" t="s">
        <v>6</v>
      </c>
      <c r="C19" s="2">
        <f>Total_Repayment - Net_Cash_Received-Less_Existing_loan_payoff</f>
        <v>60000.239999999991</v>
      </c>
      <c r="D19" t="str">
        <f t="shared" ref="D19:D20" ca="1" si="0">_xlfn.FORMULATEXT(C19)</f>
        <v>=Total_Repayment - Net_Cash_Received-Less_Existing_loan_payoff</v>
      </c>
    </row>
    <row r="20" spans="2:4" hidden="1" outlineLevel="1" x14ac:dyDescent="0.3">
      <c r="B20" t="s">
        <v>7</v>
      </c>
      <c r="C20" s="2">
        <f>Net_Interest___Fees-Origination_Fees</f>
        <v>51000.239999999991</v>
      </c>
      <c r="D20" t="str">
        <f t="shared" ca="1" si="0"/>
        <v>=Net_Interest___Fees-Origination_Fees</v>
      </c>
    </row>
    <row r="21" spans="2:4" collapsed="1" x14ac:dyDescent="0.3">
      <c r="C21" s="2"/>
    </row>
    <row r="22" spans="2:4" x14ac:dyDescent="0.3">
      <c r="C22" s="2"/>
    </row>
    <row r="23" spans="2:4" x14ac:dyDescent="0.3">
      <c r="C23" s="2"/>
    </row>
    <row r="24" spans="2:4" x14ac:dyDescent="0.3">
      <c r="C24" s="2"/>
    </row>
    <row r="25" spans="2:4" x14ac:dyDescent="0.3">
      <c r="C25" s="2"/>
    </row>
    <row r="26" spans="2:4" x14ac:dyDescent="0.3">
      <c r="C26" s="2"/>
    </row>
    <row r="27" spans="2:4" x14ac:dyDescent="0.3">
      <c r="C27" s="2"/>
    </row>
    <row r="28" spans="2:4" x14ac:dyDescent="0.3">
      <c r="C28" s="2"/>
    </row>
    <row r="29" spans="2:4" x14ac:dyDescent="0.3">
      <c r="C29" s="2"/>
    </row>
    <row r="30" spans="2:4" x14ac:dyDescent="0.3">
      <c r="C30" s="2"/>
    </row>
    <row r="31" spans="2:4" x14ac:dyDescent="0.3">
      <c r="C31" s="2"/>
    </row>
    <row r="32" spans="2:4" x14ac:dyDescent="0.3">
      <c r="C32" s="2"/>
    </row>
    <row r="33" spans="3:3" x14ac:dyDescent="0.3">
      <c r="C33" s="2"/>
    </row>
    <row r="34" spans="3:3" x14ac:dyDescent="0.3">
      <c r="C34" s="2"/>
    </row>
    <row r="35" spans="3:3" x14ac:dyDescent="0.3">
      <c r="C35" s="2"/>
    </row>
    <row r="36" spans="3:3" x14ac:dyDescent="0.3">
      <c r="C36" s="2"/>
    </row>
    <row r="37" spans="3:3" x14ac:dyDescent="0.3">
      <c r="C37" s="2"/>
    </row>
    <row r="38" spans="3:3" x14ac:dyDescent="0.3">
      <c r="C38" s="2"/>
    </row>
    <row r="39" spans="3:3" x14ac:dyDescent="0.3">
      <c r="C39" s="2"/>
    </row>
    <row r="40" spans="3:3" x14ac:dyDescent="0.3">
      <c r="C40" s="2"/>
    </row>
    <row r="41" spans="3:3" x14ac:dyDescent="0.3">
      <c r="C41" s="2"/>
    </row>
    <row r="42" spans="3:3" x14ac:dyDescent="0.3">
      <c r="C42" s="2"/>
    </row>
    <row r="43" spans="3:3" x14ac:dyDescent="0.3">
      <c r="C43" s="2"/>
    </row>
    <row r="44" spans="3:3" x14ac:dyDescent="0.3">
      <c r="C44" s="2"/>
    </row>
    <row r="45" spans="3:3" x14ac:dyDescent="0.3">
      <c r="C45" s="2"/>
    </row>
    <row r="46" spans="3:3" x14ac:dyDescent="0.3">
      <c r="C46" s="2"/>
    </row>
    <row r="47" spans="3:3" x14ac:dyDescent="0.3">
      <c r="C47" s="2"/>
    </row>
    <row r="48" spans="3:3" x14ac:dyDescent="0.3">
      <c r="C48" s="2"/>
    </row>
    <row r="49" spans="3:3" x14ac:dyDescent="0.3">
      <c r="C49" s="2"/>
    </row>
    <row r="50" spans="3:3" x14ac:dyDescent="0.3">
      <c r="C50" s="2"/>
    </row>
    <row r="51" spans="3:3" x14ac:dyDescent="0.3">
      <c r="C51" s="2"/>
    </row>
    <row r="52" spans="3:3" x14ac:dyDescent="0.3">
      <c r="C52" s="2"/>
    </row>
    <row r="53" spans="3:3" x14ac:dyDescent="0.3">
      <c r="C53" s="2"/>
    </row>
    <row r="54" spans="3:3" x14ac:dyDescent="0.3">
      <c r="C54" s="2"/>
    </row>
    <row r="55" spans="3:3" x14ac:dyDescent="0.3">
      <c r="C55" s="2"/>
    </row>
    <row r="56" spans="3:3" x14ac:dyDescent="0.3">
      <c r="C56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409B2-28B1-4DBF-AE5A-AB0D884D53F8}">
  <dimension ref="A1:D54"/>
  <sheetViews>
    <sheetView tabSelected="1" zoomScale="160" zoomScaleNormal="160" workbookViewId="0">
      <selection activeCell="C13" sqref="C13"/>
    </sheetView>
  </sheetViews>
  <sheetFormatPr defaultRowHeight="14.4" outlineLevelRow="1" x14ac:dyDescent="0.3"/>
  <cols>
    <col min="1" max="1" width="1.6640625" customWidth="1"/>
    <col min="2" max="2" width="22.6640625" bestFit="1" customWidth="1"/>
    <col min="3" max="3" width="13.109375" bestFit="1" customWidth="1"/>
  </cols>
  <sheetData>
    <row r="1" spans="1:4" x14ac:dyDescent="0.3">
      <c r="A1" s="4" t="s">
        <v>12</v>
      </c>
    </row>
    <row r="4" spans="1:4" x14ac:dyDescent="0.3">
      <c r="B4" t="s">
        <v>0</v>
      </c>
      <c r="C4" s="1">
        <v>75000</v>
      </c>
    </row>
    <row r="5" spans="1:4" x14ac:dyDescent="0.3">
      <c r="B5" t="s">
        <v>2</v>
      </c>
      <c r="C5">
        <v>11</v>
      </c>
    </row>
    <row r="6" spans="1:4" x14ac:dyDescent="0.3">
      <c r="B6" t="s">
        <v>1</v>
      </c>
      <c r="C6" s="1">
        <v>10159</v>
      </c>
    </row>
    <row r="7" spans="1:4" x14ac:dyDescent="0.3">
      <c r="B7" t="s">
        <v>4</v>
      </c>
      <c r="C7" s="1">
        <v>54392.37</v>
      </c>
    </row>
    <row r="9" spans="1:4" x14ac:dyDescent="0.3">
      <c r="B9" t="s">
        <v>3</v>
      </c>
      <c r="C9" s="2">
        <f>Term*Payment</f>
        <v>111749</v>
      </c>
      <c r="D9" t="str">
        <f ca="1">_xlfn.FORMULATEXT(C9)</f>
        <v>=Term*Payment</v>
      </c>
    </row>
    <row r="11" spans="1:4" x14ac:dyDescent="0.3">
      <c r="B11" t="s">
        <v>8</v>
      </c>
      <c r="C11" s="3">
        <f>Total_Repayment/Loan_amt-1</f>
        <v>0.48998666666666657</v>
      </c>
      <c r="D11" t="str">
        <f ca="1">_xlfn.FORMULATEXT(C11)</f>
        <v>=Total_Repayment/Loan_amt-1</v>
      </c>
    </row>
    <row r="12" spans="1:4" x14ac:dyDescent="0.3">
      <c r="B12" t="s">
        <v>9</v>
      </c>
      <c r="C12" s="3">
        <f>Total_Repayment/Net_Cash_Received-1</f>
        <v>1.0544977172349723</v>
      </c>
      <c r="D12" t="str">
        <f ca="1">_xlfn.FORMULATEXT(C12)</f>
        <v>=Total_Repayment/Net_Cash_Received-1</v>
      </c>
    </row>
    <row r="13" spans="1:4" x14ac:dyDescent="0.3">
      <c r="B13" t="s">
        <v>10</v>
      </c>
      <c r="C13" s="3">
        <f>(1+Interest___Fees)^(52/Term)-1</f>
        <v>29.077722806963486</v>
      </c>
      <c r="D13" t="str">
        <f ca="1">_xlfn.FORMULATEXT(C13)</f>
        <v>=(1+Interest___Fees)^(52/Term)-1</v>
      </c>
    </row>
    <row r="16" spans="1:4" hidden="1" outlineLevel="1" x14ac:dyDescent="0.3">
      <c r="B16" t="s">
        <v>5</v>
      </c>
      <c r="C16" s="2">
        <f>Loan_amt - Net_Cash_Received</f>
        <v>20607.629999999997</v>
      </c>
      <c r="D16" t="str">
        <f ca="1">_xlfn.FORMULATEXT(C16)</f>
        <v>=Loan_amt - Net_Cash_Received</v>
      </c>
    </row>
    <row r="17" spans="2:4" hidden="1" outlineLevel="1" x14ac:dyDescent="0.3">
      <c r="B17" t="s">
        <v>6</v>
      </c>
      <c r="C17" s="2">
        <f>Total_Repayment - Net_Cash_Received</f>
        <v>57356.63</v>
      </c>
      <c r="D17" t="str">
        <f t="shared" ref="D17:D18" ca="1" si="0">_xlfn.FORMULATEXT(C17)</f>
        <v>=Total_Repayment - Net_Cash_Received</v>
      </c>
    </row>
    <row r="18" spans="2:4" hidden="1" outlineLevel="1" x14ac:dyDescent="0.3">
      <c r="B18" t="s">
        <v>7</v>
      </c>
      <c r="C18" s="2">
        <f>Net_Interest___Fees-Origination_Fees</f>
        <v>36749</v>
      </c>
      <c r="D18" t="str">
        <f t="shared" ca="1" si="0"/>
        <v>=Net_Interest___Fees-Origination_Fees</v>
      </c>
    </row>
    <row r="19" spans="2:4" collapsed="1" x14ac:dyDescent="0.3">
      <c r="C19" s="2"/>
    </row>
    <row r="20" spans="2:4" x14ac:dyDescent="0.3">
      <c r="C20" s="2"/>
    </row>
    <row r="21" spans="2:4" x14ac:dyDescent="0.3">
      <c r="C21" s="2"/>
    </row>
    <row r="22" spans="2:4" x14ac:dyDescent="0.3">
      <c r="C22" s="2"/>
    </row>
    <row r="23" spans="2:4" x14ac:dyDescent="0.3">
      <c r="C23" s="2"/>
    </row>
    <row r="24" spans="2:4" x14ac:dyDescent="0.3">
      <c r="C24" s="2"/>
    </row>
    <row r="25" spans="2:4" x14ac:dyDescent="0.3">
      <c r="C25" s="2"/>
    </row>
    <row r="26" spans="2:4" x14ac:dyDescent="0.3">
      <c r="C26" s="2"/>
    </row>
    <row r="27" spans="2:4" x14ac:dyDescent="0.3">
      <c r="C27" s="2"/>
    </row>
    <row r="28" spans="2:4" x14ac:dyDescent="0.3">
      <c r="C28" s="2"/>
    </row>
    <row r="29" spans="2:4" x14ac:dyDescent="0.3">
      <c r="C29" s="2"/>
    </row>
    <row r="30" spans="2:4" x14ac:dyDescent="0.3">
      <c r="C30" s="2"/>
    </row>
    <row r="31" spans="2:4" x14ac:dyDescent="0.3">
      <c r="C31" s="2"/>
    </row>
    <row r="32" spans="2:4" x14ac:dyDescent="0.3">
      <c r="C32" s="2"/>
    </row>
    <row r="33" spans="3:3" x14ac:dyDescent="0.3">
      <c r="C33" s="2"/>
    </row>
    <row r="34" spans="3:3" x14ac:dyDescent="0.3">
      <c r="C34" s="2"/>
    </row>
    <row r="35" spans="3:3" x14ac:dyDescent="0.3">
      <c r="C35" s="2"/>
    </row>
    <row r="36" spans="3:3" x14ac:dyDescent="0.3">
      <c r="C36" s="2"/>
    </row>
    <row r="37" spans="3:3" x14ac:dyDescent="0.3">
      <c r="C37" s="2"/>
    </row>
    <row r="38" spans="3:3" x14ac:dyDescent="0.3">
      <c r="C38" s="2"/>
    </row>
    <row r="39" spans="3:3" x14ac:dyDescent="0.3">
      <c r="C39" s="2"/>
    </row>
    <row r="40" spans="3:3" x14ac:dyDescent="0.3">
      <c r="C40" s="2"/>
    </row>
    <row r="41" spans="3:3" x14ac:dyDescent="0.3">
      <c r="C41" s="2"/>
    </row>
    <row r="42" spans="3:3" x14ac:dyDescent="0.3">
      <c r="C42" s="2"/>
    </row>
    <row r="43" spans="3:3" x14ac:dyDescent="0.3">
      <c r="C43" s="2"/>
    </row>
    <row r="44" spans="3:3" x14ac:dyDescent="0.3">
      <c r="C44" s="2"/>
    </row>
    <row r="45" spans="3:3" x14ac:dyDescent="0.3">
      <c r="C45" s="2"/>
    </row>
    <row r="46" spans="3:3" x14ac:dyDescent="0.3">
      <c r="C46" s="2"/>
    </row>
    <row r="47" spans="3:3" x14ac:dyDescent="0.3">
      <c r="C47" s="2"/>
    </row>
    <row r="48" spans="3:3" x14ac:dyDescent="0.3">
      <c r="C48" s="2"/>
    </row>
    <row r="49" spans="3:3" x14ac:dyDescent="0.3">
      <c r="C49" s="2"/>
    </row>
    <row r="50" spans="3:3" x14ac:dyDescent="0.3">
      <c r="C50" s="2"/>
    </row>
    <row r="51" spans="3:3" x14ac:dyDescent="0.3">
      <c r="C51" s="2"/>
    </row>
    <row r="52" spans="3:3" x14ac:dyDescent="0.3">
      <c r="C52" s="2"/>
    </row>
    <row r="53" spans="3:3" x14ac:dyDescent="0.3">
      <c r="C53" s="2"/>
    </row>
    <row r="54" spans="3:3" x14ac:dyDescent="0.3">
      <c r="C54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D100E-602D-426B-BA8B-882F24D11ADB}">
  <dimension ref="A1:E54"/>
  <sheetViews>
    <sheetView zoomScale="160" zoomScaleNormal="160" workbookViewId="0">
      <selection activeCell="C1" sqref="C1:C1048576"/>
    </sheetView>
  </sheetViews>
  <sheetFormatPr defaultRowHeight="14.4" outlineLevelRow="1" x14ac:dyDescent="0.3"/>
  <cols>
    <col min="1" max="1" width="1.6640625" customWidth="1"/>
    <col min="2" max="2" width="22.6640625" bestFit="1" customWidth="1"/>
    <col min="3" max="3" width="12.5546875" bestFit="1" customWidth="1"/>
    <col min="4" max="4" width="12.5546875" customWidth="1"/>
  </cols>
  <sheetData>
    <row r="1" spans="1:5" x14ac:dyDescent="0.3">
      <c r="A1" s="4" t="s">
        <v>18</v>
      </c>
    </row>
    <row r="3" spans="1:5" x14ac:dyDescent="0.3">
      <c r="C3" t="s">
        <v>19</v>
      </c>
      <c r="D3" t="s">
        <v>20</v>
      </c>
    </row>
    <row r="4" spans="1:5" x14ac:dyDescent="0.3">
      <c r="B4" t="s">
        <v>0</v>
      </c>
      <c r="C4" s="1">
        <v>75000</v>
      </c>
      <c r="D4" s="1">
        <v>75000</v>
      </c>
    </row>
    <row r="5" spans="1:5" x14ac:dyDescent="0.3">
      <c r="B5" t="s">
        <v>2</v>
      </c>
      <c r="C5">
        <v>11</v>
      </c>
      <c r="D5">
        <v>20</v>
      </c>
    </row>
    <row r="6" spans="1:5" x14ac:dyDescent="0.3">
      <c r="B6" t="s">
        <v>1</v>
      </c>
      <c r="C6" s="1">
        <v>10159</v>
      </c>
      <c r="D6" s="1">
        <v>5587.5</v>
      </c>
    </row>
    <row r="7" spans="1:5" x14ac:dyDescent="0.3">
      <c r="B7" t="s">
        <v>4</v>
      </c>
      <c r="C7" s="1">
        <v>54392.37</v>
      </c>
      <c r="D7" s="1">
        <v>70105</v>
      </c>
    </row>
    <row r="9" spans="1:5" x14ac:dyDescent="0.3">
      <c r="B9" t="s">
        <v>3</v>
      </c>
      <c r="C9" s="2">
        <f>Term*Payment</f>
        <v>111749</v>
      </c>
      <c r="D9" s="2">
        <f>Term2*Payment2</f>
        <v>111750</v>
      </c>
      <c r="E9" t="str">
        <f ca="1">_xlfn.FORMULATEXT(C9)</f>
        <v>=Term*Payment</v>
      </c>
    </row>
    <row r="11" spans="1:5" x14ac:dyDescent="0.3">
      <c r="B11" t="s">
        <v>8</v>
      </c>
      <c r="C11" s="3">
        <f>Total_Repayment/Loan_amt-1</f>
        <v>0.48998666666666657</v>
      </c>
      <c r="D11" s="3">
        <f>D9/loan_amt2-1</f>
        <v>0.49</v>
      </c>
      <c r="E11" t="str">
        <f ca="1">_xlfn.FORMULATEXT(C11)</f>
        <v>=Total_Repayment/Loan_amt-1</v>
      </c>
    </row>
    <row r="12" spans="1:5" x14ac:dyDescent="0.3">
      <c r="B12" t="s">
        <v>9</v>
      </c>
      <c r="C12" s="3">
        <f>Total_Repayment/Net_Cash_Received-1</f>
        <v>1.0544977172349723</v>
      </c>
      <c r="D12" s="3">
        <f>D9/(Net_cash_rec2)-1</f>
        <v>0.59403751515583769</v>
      </c>
      <c r="E12" t="str">
        <f ca="1">_xlfn.FORMULATEXT(C12)</f>
        <v>=Total_Repayment/Net_Cash_Received-1</v>
      </c>
    </row>
    <row r="13" spans="1:5" x14ac:dyDescent="0.3">
      <c r="B13" t="s">
        <v>10</v>
      </c>
      <c r="C13" s="3">
        <f>(1+Interest___Fees)^(52/Term)-1</f>
        <v>29.077722806963486</v>
      </c>
      <c r="D13" s="3">
        <f>(1+D12)^(52/Term2)-1</f>
        <v>2.3612142742453677</v>
      </c>
      <c r="E13" t="str">
        <f ca="1">_xlfn.FORMULATEXT(C13)</f>
        <v>=(1+Interest___Fees)^(52/Term)-1</v>
      </c>
    </row>
    <row r="16" spans="1:5" hidden="1" outlineLevel="1" x14ac:dyDescent="0.3">
      <c r="B16" t="s">
        <v>5</v>
      </c>
      <c r="C16" s="2">
        <f>Loan_amt - Net_Cash_Received</f>
        <v>20607.629999999997</v>
      </c>
      <c r="D16" s="2">
        <f>Loan_amt - Net_Cash_Received</f>
        <v>20607.629999999997</v>
      </c>
      <c r="E16" t="str">
        <f ca="1">_xlfn.FORMULATEXT(C16)</f>
        <v>=Loan_amt - Net_Cash_Received</v>
      </c>
    </row>
    <row r="17" spans="2:5" hidden="1" outlineLevel="1" x14ac:dyDescent="0.3">
      <c r="B17" t="s">
        <v>6</v>
      </c>
      <c r="C17" s="2">
        <f>Total_Repayment - Net_Cash_Received</f>
        <v>57356.63</v>
      </c>
      <c r="D17" s="2">
        <f>Total_Repayment - Net_Cash_Received</f>
        <v>57356.63</v>
      </c>
      <c r="E17" t="str">
        <f t="shared" ref="E17:E18" ca="1" si="0">_xlfn.FORMULATEXT(C17)</f>
        <v>=Total_Repayment - Net_Cash_Received</v>
      </c>
    </row>
    <row r="18" spans="2:5" hidden="1" outlineLevel="1" x14ac:dyDescent="0.3">
      <c r="B18" t="s">
        <v>7</v>
      </c>
      <c r="C18" s="2">
        <f>Net_Interest___Fees-Origination_Fees</f>
        <v>36749</v>
      </c>
      <c r="D18" s="2">
        <f>Net_Interest___Fees-Origination_Fees</f>
        <v>36749</v>
      </c>
      <c r="E18" t="str">
        <f t="shared" ca="1" si="0"/>
        <v>=Net_Interest___Fees-Origination_Fees</v>
      </c>
    </row>
    <row r="19" spans="2:5" collapsed="1" x14ac:dyDescent="0.3">
      <c r="C19" s="2"/>
      <c r="D19" s="2"/>
    </row>
    <row r="20" spans="2:5" x14ac:dyDescent="0.3">
      <c r="C20" s="2"/>
      <c r="D20" s="2"/>
    </row>
    <row r="21" spans="2:5" x14ac:dyDescent="0.3">
      <c r="C21" s="2"/>
      <c r="D21" s="2"/>
    </row>
    <row r="22" spans="2:5" x14ac:dyDescent="0.3">
      <c r="C22" s="2"/>
      <c r="D22" s="2"/>
    </row>
    <row r="23" spans="2:5" x14ac:dyDescent="0.3">
      <c r="C23" s="2"/>
      <c r="D23" s="2"/>
    </row>
    <row r="24" spans="2:5" x14ac:dyDescent="0.3">
      <c r="C24" s="2"/>
      <c r="D24" s="2"/>
    </row>
    <row r="25" spans="2:5" x14ac:dyDescent="0.3">
      <c r="C25" s="2"/>
      <c r="D25" s="2"/>
    </row>
    <row r="26" spans="2:5" x14ac:dyDescent="0.3">
      <c r="C26" s="2"/>
      <c r="D26" s="2"/>
    </row>
    <row r="27" spans="2:5" x14ac:dyDescent="0.3">
      <c r="C27" s="2"/>
      <c r="D27" s="2"/>
    </row>
    <row r="28" spans="2:5" x14ac:dyDescent="0.3">
      <c r="C28" s="2"/>
      <c r="D28" s="2"/>
    </row>
    <row r="29" spans="2:5" x14ac:dyDescent="0.3">
      <c r="C29" s="2"/>
      <c r="D29" s="2"/>
    </row>
    <row r="30" spans="2:5" x14ac:dyDescent="0.3">
      <c r="C30" s="2"/>
      <c r="D30" s="2"/>
    </row>
    <row r="31" spans="2:5" x14ac:dyDescent="0.3">
      <c r="C31" s="2"/>
      <c r="D31" s="2"/>
    </row>
    <row r="32" spans="2:5" x14ac:dyDescent="0.3">
      <c r="C32" s="2"/>
      <c r="D32" s="2"/>
    </row>
    <row r="33" spans="3:4" x14ac:dyDescent="0.3">
      <c r="C33" s="2"/>
      <c r="D33" s="2"/>
    </row>
    <row r="34" spans="3:4" x14ac:dyDescent="0.3">
      <c r="C34" s="2"/>
      <c r="D34" s="2"/>
    </row>
    <row r="35" spans="3:4" x14ac:dyDescent="0.3">
      <c r="C35" s="2"/>
      <c r="D35" s="2"/>
    </row>
    <row r="36" spans="3:4" x14ac:dyDescent="0.3">
      <c r="C36" s="2"/>
      <c r="D36" s="2"/>
    </row>
    <row r="37" spans="3:4" x14ac:dyDescent="0.3">
      <c r="C37" s="2"/>
      <c r="D37" s="2"/>
    </row>
    <row r="38" spans="3:4" x14ac:dyDescent="0.3">
      <c r="C38" s="2"/>
      <c r="D38" s="2"/>
    </row>
    <row r="39" spans="3:4" x14ac:dyDescent="0.3">
      <c r="C39" s="2"/>
      <c r="D39" s="2"/>
    </row>
    <row r="40" spans="3:4" x14ac:dyDescent="0.3">
      <c r="C40" s="2"/>
      <c r="D40" s="2"/>
    </row>
    <row r="41" spans="3:4" x14ac:dyDescent="0.3">
      <c r="C41" s="2"/>
      <c r="D41" s="2"/>
    </row>
    <row r="42" spans="3:4" x14ac:dyDescent="0.3">
      <c r="C42" s="2"/>
      <c r="D42" s="2"/>
    </row>
    <row r="43" spans="3:4" x14ac:dyDescent="0.3">
      <c r="C43" s="2"/>
      <c r="D43" s="2"/>
    </row>
    <row r="44" spans="3:4" x14ac:dyDescent="0.3">
      <c r="C44" s="2"/>
      <c r="D44" s="2"/>
    </row>
    <row r="45" spans="3:4" x14ac:dyDescent="0.3">
      <c r="C45" s="2"/>
      <c r="D45" s="2"/>
    </row>
    <row r="46" spans="3:4" x14ac:dyDescent="0.3">
      <c r="C46" s="2"/>
      <c r="D46" s="2"/>
    </row>
    <row r="47" spans="3:4" x14ac:dyDescent="0.3">
      <c r="C47" s="2"/>
      <c r="D47" s="2"/>
    </row>
    <row r="48" spans="3:4" x14ac:dyDescent="0.3">
      <c r="C48" s="2"/>
      <c r="D48" s="2"/>
    </row>
    <row r="49" spans="3:4" x14ac:dyDescent="0.3">
      <c r="C49" s="2"/>
      <c r="D49" s="2"/>
    </row>
    <row r="50" spans="3:4" x14ac:dyDescent="0.3">
      <c r="C50" s="2"/>
      <c r="D50" s="2"/>
    </row>
    <row r="51" spans="3:4" x14ac:dyDescent="0.3">
      <c r="C51" s="2"/>
      <c r="D51" s="2"/>
    </row>
    <row r="52" spans="3:4" x14ac:dyDescent="0.3">
      <c r="C52" s="2"/>
      <c r="D52" s="2"/>
    </row>
    <row r="53" spans="3:4" x14ac:dyDescent="0.3">
      <c r="C53" s="2"/>
      <c r="D53" s="2"/>
    </row>
    <row r="54" spans="3:4" x14ac:dyDescent="0.3">
      <c r="C54" s="2"/>
      <c r="D54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30</vt:i4>
      </vt:variant>
    </vt:vector>
  </HeadingPairs>
  <TitlesOfParts>
    <vt:vector size="34" baseType="lpstr">
      <vt:lpstr>Summary</vt:lpstr>
      <vt:lpstr>Offer 1</vt:lpstr>
      <vt:lpstr>Offer 2</vt:lpstr>
      <vt:lpstr>Offer 2 +</vt:lpstr>
      <vt:lpstr>'Offer 1'!Interest___Fees</vt:lpstr>
      <vt:lpstr>'Offer 2 +'!Interest___Fees</vt:lpstr>
      <vt:lpstr>Interest___Fees</vt:lpstr>
      <vt:lpstr>Less_Existing_loan_payoff</vt:lpstr>
      <vt:lpstr>'Offer 1'!Loan_amt</vt:lpstr>
      <vt:lpstr>'Offer 2 +'!Loan_amt</vt:lpstr>
      <vt:lpstr>Loan_amt</vt:lpstr>
      <vt:lpstr>loan_amt2</vt:lpstr>
      <vt:lpstr>Net_cash_rec2</vt:lpstr>
      <vt:lpstr>'Offer 1'!Net_Cash_Received</vt:lpstr>
      <vt:lpstr>'Offer 2 +'!Net_Cash_Received</vt:lpstr>
      <vt:lpstr>Net_Cash_Received</vt:lpstr>
      <vt:lpstr>'Offer 1'!Net_Interest___Fees</vt:lpstr>
      <vt:lpstr>'Offer 2 +'!Net_Interest___Fees</vt:lpstr>
      <vt:lpstr>Net_Interest___Fees</vt:lpstr>
      <vt:lpstr>'Offer 1'!Origination_Fees</vt:lpstr>
      <vt:lpstr>'Offer 2 +'!Origination_Fees</vt:lpstr>
      <vt:lpstr>Origination_Fees</vt:lpstr>
      <vt:lpstr>'Offer 1'!Payment</vt:lpstr>
      <vt:lpstr>'Offer 2 +'!Payment</vt:lpstr>
      <vt:lpstr>Payment</vt:lpstr>
      <vt:lpstr>Payment2</vt:lpstr>
      <vt:lpstr>repayments__simple</vt:lpstr>
      <vt:lpstr>'Offer 1'!Term</vt:lpstr>
      <vt:lpstr>'Offer 2 +'!Term</vt:lpstr>
      <vt:lpstr>Term</vt:lpstr>
      <vt:lpstr>Term2</vt:lpstr>
      <vt:lpstr>'Offer 1'!Total_Repayment</vt:lpstr>
      <vt:lpstr>'Offer 2 +'!Total_Repayment</vt:lpstr>
      <vt:lpstr>Total_Repayment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 Suzuki</dc:creator>
  <cp:lastModifiedBy>Chris Rodgers</cp:lastModifiedBy>
  <dcterms:created xsi:type="dcterms:W3CDTF">2024-01-23T16:06:28Z</dcterms:created>
  <dcterms:modified xsi:type="dcterms:W3CDTF">2024-02-14T17:53:00Z</dcterms:modified>
</cp:coreProperties>
</file>